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0"/>
  </bookViews>
  <sheets>
    <sheet name="Conto economico" sheetId="1" r:id="rId1"/>
    <sheet name="PFN" sheetId="2" r:id="rId2"/>
    <sheet name="GAS" sheetId="3" r:id="rId3"/>
    <sheet name="Electrico" sheetId="4" r:id="rId4"/>
    <sheet name="Idrico" sheetId="5" r:id="rId5"/>
    <sheet name="Ambiente" sheetId="6" r:id="rId6"/>
    <sheet name="Altri" sheetId="7" r:id="rId7"/>
  </sheets>
  <definedNames/>
  <calcPr fullCalcOnLoad="1"/>
</workbook>
</file>

<file path=xl/sharedStrings.xml><?xml version="1.0" encoding="utf-8"?>
<sst xmlns="http://schemas.openxmlformats.org/spreadsheetml/2006/main" count="176" uniqueCount="91">
  <si>
    <t xml:space="preserve">€ /000 </t>
  </si>
  <si>
    <t xml:space="preserve">Ricavi </t>
  </si>
  <si>
    <t>Variazione delle rimanenze di prodotti finiti e prodotti in corso di lavorazione</t>
  </si>
  <si>
    <t>Altri ricavi operativi</t>
  </si>
  <si>
    <t xml:space="preserve">Consumi di materie prime e materiali di consumo </t>
  </si>
  <si>
    <t>(al netto della variazione delle rimanenze di materie prime e scorte)</t>
  </si>
  <si>
    <t>Costi per servizi</t>
  </si>
  <si>
    <t>Costi del personale</t>
  </si>
  <si>
    <t>Ammortamenti e accantonamenti</t>
  </si>
  <si>
    <t>Altre spese operative</t>
  </si>
  <si>
    <t>Costi capitalizzati</t>
  </si>
  <si>
    <t>Utile operativo</t>
  </si>
  <si>
    <t>Quota di utili (perdite) di imprese collegate</t>
  </si>
  <si>
    <t>Proventi finanziari</t>
  </si>
  <si>
    <t>Oneri finanziari</t>
  </si>
  <si>
    <t>Utile prima delle imposte</t>
  </si>
  <si>
    <t xml:space="preserve">Conto economico                                                              </t>
  </si>
  <si>
    <t>Dati quantitativi</t>
  </si>
  <si>
    <t>Var. Ass.</t>
  </si>
  <si>
    <t>Var. %</t>
  </si>
  <si>
    <t>Volumi distribuiti (milioni di mcubi)</t>
  </si>
  <si>
    <t>Volumi venduti (milioni di mcubi)</t>
  </si>
  <si>
    <t>- di cui volumi Trading</t>
  </si>
  <si>
    <t>Inc%</t>
  </si>
  <si>
    <t>Ricavi</t>
  </si>
  <si>
    <t>Costi operativi</t>
  </si>
  <si>
    <t>Margine operativo lordo</t>
  </si>
  <si>
    <t>Conto economico(mln/€)</t>
  </si>
  <si>
    <t>(mln/€)</t>
  </si>
  <si>
    <t>Margine operativo lordo area</t>
  </si>
  <si>
    <t>Margine operativo lordo gruppo</t>
  </si>
  <si>
    <t>Peso percentuale</t>
  </si>
  <si>
    <t>Volumi venduti (Gw/h)</t>
  </si>
  <si>
    <t>Volumi distribuiti (Gw/h)</t>
  </si>
  <si>
    <t>Acquedotto</t>
  </si>
  <si>
    <t>Fognatura</t>
  </si>
  <si>
    <t>Depurazione</t>
  </si>
  <si>
    <t>Dati Quantitativi (migliaia di tonnellate)</t>
  </si>
  <si>
    <t>Rifiuti urbani</t>
  </si>
  <si>
    <t>Rifiuti da mercato</t>
  </si>
  <si>
    <t>Rifiuti speciali da sottoprodotti impianti</t>
  </si>
  <si>
    <t>Clienti diretti società controllate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</si>
  <si>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</si>
  <si>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</si>
  <si>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</si>
  <si>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</si>
  <si>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</si>
  <si>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</si>
  <si>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</si>
  <si>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</si>
  <si>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Teleriscaldamento</t>
  </si>
  <si>
    <t>Volumi calore distribuiti (Gwht)</t>
  </si>
  <si>
    <t>Illuminazione pubblica</t>
  </si>
  <si>
    <t>Punti luce (migliaia)</t>
  </si>
  <si>
    <t>Comuni serviti</t>
  </si>
  <si>
    <t>PFN (euro milioni)</t>
  </si>
  <si>
    <t>a</t>
  </si>
  <si>
    <t>Disponibilità liquide</t>
  </si>
  <si>
    <t>Altri crediti finanziari correnti</t>
  </si>
  <si>
    <t>Debiti bancari correnti</t>
  </si>
  <si>
    <t>Parte corrente dell'indebitamento bancario</t>
  </si>
  <si>
    <t>Altri debiti finanziari correnti</t>
  </si>
  <si>
    <t>Attività/(Passività) finanziarie correnti da strumenti derivati</t>
  </si>
  <si>
    <t>Debiti per locazioni finanziarie scadenti entro l'esercizio successivo</t>
  </si>
  <si>
    <t>Indebitamento finanziario corrente</t>
  </si>
  <si>
    <t>b</t>
  </si>
  <si>
    <t>c</t>
  </si>
  <si>
    <t>d=a+b+c</t>
  </si>
  <si>
    <t>Indebitamento finanziario corrente netto</t>
  </si>
  <si>
    <t>e</t>
  </si>
  <si>
    <t>Crediti finanziari non correnti</t>
  </si>
  <si>
    <t>f</t>
  </si>
  <si>
    <t>Attività/(Passività) finanziarie non correnti da strumenti derivati</t>
  </si>
  <si>
    <t>Debiti bancari non correnti</t>
  </si>
  <si>
    <t>Obbligazioni emesse</t>
  </si>
  <si>
    <t>Altri debiti finanziari non correnti</t>
  </si>
  <si>
    <t>Debiti per locazioni finanziarie scadenti oltre l'esercizio successivo</t>
  </si>
  <si>
    <t>g</t>
  </si>
  <si>
    <t>Indebitamento finanziario non corrente</t>
  </si>
  <si>
    <t>Indebitamento finanziario non corrente netto</t>
  </si>
  <si>
    <t>h=e+f+g</t>
  </si>
  <si>
    <t>Indebitamento finanziario netto</t>
  </si>
  <si>
    <t>i=d+h</t>
  </si>
  <si>
    <t>+1,0 p.p.</t>
  </si>
  <si>
    <t>31 Mar  2007</t>
  </si>
  <si>
    <t>31 Dic  2006</t>
  </si>
  <si>
    <t>-9,7 p.p.</t>
  </si>
  <si>
    <t>+5,7 p.p.</t>
  </si>
  <si>
    <t>+2,7 p.p.</t>
  </si>
  <si>
    <t>+0,2 p.p.</t>
  </si>
  <si>
    <t>n/a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</si>
</sst>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dd\-mmm\-yyyy"/>
    <numFmt numFmtId="167" formatCode="[$-410]d\-mmm\-yy;@"/>
    <numFmt numFmtId="168" formatCode="#,##0.000;\-#,##0.000"/>
    <numFmt numFmtId="169" formatCode="[$-410]d\-mmm\-yyyy;@"/>
    <numFmt numFmtId="170" formatCode="#,##0;\(#,##0\)"/>
    <numFmt numFmtId="171" formatCode="_-* #,##0_-;\-* #,##0_-;_-* &quot;-&quot;??_-;_-@_-"/>
    <numFmt numFmtId="172" formatCode="_-* #,##0.0_-;\-* #,##0.0_-;_-* &quot;-&quot;??_-;_-@_-"/>
    <numFmt numFmtId="173" formatCode="_-* #,##0.0_-;\-* #,##0.0_-;_-* &quot;-&quot;?_-;_-@_-"/>
    <numFmt numFmtId="174" formatCode="0.0%"/>
    <numFmt numFmtId="175" formatCode="\+0.0%;\(0.0%\)"/>
    <numFmt numFmtId="176" formatCode="\+#,##0.0;\(#,##0.0\)"/>
    <numFmt numFmtId="177" formatCode="0.0"/>
    <numFmt numFmtId="178" formatCode="\ #,##0.0;\(\ #,##0.0\)"/>
  </numFmts>
  <fonts count="10">
    <font>
      <sz val="10"/>
      <name val="Arial"/>
      <family val="0"/>
    </font>
    <font>
      <sz val="10"/>
      <name val="Arial Narrow"/>
      <family val="0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7" fontId="2" fillId="2" borderId="1" xfId="17" applyFont="1" applyFill="1" applyBorder="1" applyAlignment="1" applyProtection="1">
      <alignment horizontal="left" vertical="center"/>
      <protection hidden="1"/>
    </xf>
    <xf numFmtId="166" fontId="3" fillId="2" borderId="1" xfId="17" applyNumberFormat="1" applyFont="1" applyFill="1" applyBorder="1" applyAlignment="1" applyProtection="1" quotePrefix="1">
      <alignment horizontal="center" vertical="center" wrapText="1"/>
      <protection/>
    </xf>
    <xf numFmtId="37" fontId="4" fillId="3" borderId="1" xfId="17" applyFont="1" applyFill="1" applyBorder="1" applyAlignment="1" applyProtection="1">
      <alignment horizontal="left" vertical="center" wrapText="1"/>
      <protection hidden="1"/>
    </xf>
    <xf numFmtId="167" fontId="3" fillId="3" borderId="1" xfId="17" applyNumberFormat="1" applyFont="1" applyFill="1" applyBorder="1" applyAlignment="1" applyProtection="1" quotePrefix="1">
      <alignment horizontal="right" vertical="center" wrapText="1"/>
      <protection/>
    </xf>
    <xf numFmtId="37" fontId="4" fillId="0" borderId="0" xfId="17" applyFont="1" applyAlignment="1" applyProtection="1">
      <alignment wrapText="1"/>
      <protection hidden="1"/>
    </xf>
    <xf numFmtId="37" fontId="1" fillId="0" borderId="0" xfId="17" applyFill="1" applyBorder="1" applyProtection="1">
      <alignment/>
      <protection locked="0"/>
    </xf>
    <xf numFmtId="37" fontId="4" fillId="0" borderId="0" xfId="17" applyFont="1" applyProtection="1">
      <alignment/>
      <protection hidden="1"/>
    </xf>
    <xf numFmtId="37" fontId="4" fillId="0" borderId="0" xfId="17" applyFont="1" applyAlignment="1" applyProtection="1" quotePrefix="1">
      <alignment horizontal="left" wrapText="1"/>
      <protection hidden="1"/>
    </xf>
    <xf numFmtId="37" fontId="2" fillId="0" borderId="0" xfId="17" applyFont="1" applyAlignment="1" applyProtection="1">
      <alignment wrapText="1"/>
      <protection hidden="1"/>
    </xf>
    <xf numFmtId="37" fontId="5" fillId="0" borderId="1" xfId="17" applyFont="1" applyFill="1" applyBorder="1" applyProtection="1">
      <alignment/>
      <protection locked="0"/>
    </xf>
    <xf numFmtId="37" fontId="5" fillId="0" borderId="0" xfId="17" applyFont="1" applyFill="1" applyBorder="1" applyProtection="1">
      <alignment/>
      <protection locked="0"/>
    </xf>
    <xf numFmtId="37" fontId="4" fillId="0" borderId="0" xfId="17" applyFont="1" applyFill="1" applyAlignment="1" applyProtection="1">
      <alignment horizontal="right"/>
      <protection hidden="1"/>
    </xf>
    <xf numFmtId="37" fontId="2" fillId="0" borderId="0" xfId="17" applyFont="1" applyFill="1" applyAlignment="1" applyProtection="1">
      <alignment vertical="center"/>
      <protection hidden="1"/>
    </xf>
    <xf numFmtId="37" fontId="4" fillId="0" borderId="0" xfId="17" applyFont="1" applyFill="1" applyAlignment="1" applyProtection="1">
      <alignment vertical="center"/>
      <protection hidden="1"/>
    </xf>
    <xf numFmtId="0" fontId="6" fillId="3" borderId="2" xfId="0" applyFont="1" applyFill="1" applyBorder="1" applyAlignment="1">
      <alignment horizontal="center" vertical="center" wrapText="1"/>
    </xf>
    <xf numFmtId="15" fontId="6" fillId="3" borderId="3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5" fontId="6" fillId="3" borderId="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172" fontId="4" fillId="0" borderId="0" xfId="15" applyNumberFormat="1" applyFont="1" applyFill="1" applyAlignment="1" applyProtection="1">
      <alignment horizontal="right" vertical="center"/>
      <protection hidden="1"/>
    </xf>
    <xf numFmtId="172" fontId="1" fillId="0" borderId="0" xfId="15" applyNumberFormat="1" applyFill="1" applyBorder="1" applyAlignment="1" applyProtection="1">
      <alignment vertical="center"/>
      <protection locked="0"/>
    </xf>
    <xf numFmtId="172" fontId="2" fillId="0" borderId="1" xfId="15" applyNumberFormat="1" applyFont="1" applyBorder="1" applyAlignment="1" applyProtection="1">
      <alignment vertical="center"/>
      <protection hidden="1"/>
    </xf>
    <xf numFmtId="0" fontId="9" fillId="0" borderId="0" xfId="0" applyFont="1" applyAlignment="1">
      <alignment/>
    </xf>
    <xf numFmtId="37" fontId="2" fillId="0" borderId="1" xfId="17" applyFont="1" applyFill="1" applyBorder="1" applyAlignment="1" applyProtection="1">
      <alignment vertical="center"/>
      <protection hidden="1"/>
    </xf>
    <xf numFmtId="172" fontId="2" fillId="0" borderId="1" xfId="15" applyNumberFormat="1" applyFont="1" applyFill="1" applyBorder="1" applyAlignment="1" applyProtection="1">
      <alignment horizontal="right" vertical="center"/>
      <protection hidden="1"/>
    </xf>
    <xf numFmtId="172" fontId="5" fillId="0" borderId="1" xfId="15" applyNumberFormat="1" applyFont="1" applyFill="1" applyBorder="1" applyAlignment="1" applyProtection="1">
      <alignment vertical="center"/>
      <protection locked="0"/>
    </xf>
    <xf numFmtId="37" fontId="2" fillId="0" borderId="1" xfId="17" applyFont="1" applyFill="1" applyBorder="1" applyAlignment="1" applyProtection="1">
      <alignment vertical="center"/>
      <protection hidden="1"/>
    </xf>
    <xf numFmtId="172" fontId="2" fillId="0" borderId="1" xfId="15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37" fontId="4" fillId="0" borderId="0" xfId="17" applyFont="1" applyFill="1" applyAlignment="1" applyProtection="1">
      <alignment horizontal="left" vertical="center"/>
      <protection hidden="1"/>
    </xf>
    <xf numFmtId="172" fontId="2" fillId="0" borderId="0" xfId="15" applyNumberFormat="1" applyFont="1" applyBorder="1" applyAlignment="1" applyProtection="1">
      <alignment vertical="center"/>
      <protection hidden="1"/>
    </xf>
    <xf numFmtId="174" fontId="7" fillId="0" borderId="0" xfId="18" applyNumberFormat="1" applyFont="1" applyBorder="1" applyAlignment="1">
      <alignment wrapText="1"/>
    </xf>
    <xf numFmtId="174" fontId="7" fillId="0" borderId="8" xfId="18" applyNumberFormat="1" applyFont="1" applyBorder="1" applyAlignment="1">
      <alignment wrapText="1"/>
    </xf>
    <xf numFmtId="175" fontId="7" fillId="0" borderId="6" xfId="18" applyNumberFormat="1" applyFont="1" applyBorder="1" applyAlignment="1">
      <alignment wrapText="1"/>
    </xf>
    <xf numFmtId="175" fontId="7" fillId="0" borderId="9" xfId="18" applyNumberFormat="1" applyFont="1" applyBorder="1" applyAlignment="1">
      <alignment wrapText="1"/>
    </xf>
    <xf numFmtId="176" fontId="7" fillId="0" borderId="0" xfId="0" applyNumberFormat="1" applyFont="1" applyBorder="1" applyAlignment="1">
      <alignment wrapText="1"/>
    </xf>
    <xf numFmtId="176" fontId="7" fillId="0" borderId="8" xfId="0" applyNumberFormat="1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174" fontId="6" fillId="0" borderId="8" xfId="18" applyNumberFormat="1" applyFont="1" applyBorder="1" applyAlignment="1">
      <alignment wrapText="1"/>
    </xf>
    <xf numFmtId="176" fontId="6" fillId="0" borderId="8" xfId="0" applyNumberFormat="1" applyFont="1" applyBorder="1" applyAlignment="1">
      <alignment wrapText="1"/>
    </xf>
    <xf numFmtId="175" fontId="6" fillId="0" borderId="9" xfId="18" applyNumberFormat="1" applyFont="1" applyBorder="1" applyAlignment="1">
      <alignment wrapText="1"/>
    </xf>
    <xf numFmtId="0" fontId="9" fillId="0" borderId="0" xfId="0" applyFont="1" applyAlignment="1">
      <alignment/>
    </xf>
    <xf numFmtId="0" fontId="6" fillId="0" borderId="5" xfId="0" applyFont="1" applyBorder="1" applyAlignment="1">
      <alignment wrapText="1"/>
    </xf>
    <xf numFmtId="0" fontId="6" fillId="0" borderId="0" xfId="0" applyFont="1" applyBorder="1" applyAlignment="1">
      <alignment wrapText="1"/>
    </xf>
    <xf numFmtId="174" fontId="6" fillId="0" borderId="0" xfId="18" applyNumberFormat="1" applyFont="1" applyBorder="1" applyAlignment="1">
      <alignment wrapText="1"/>
    </xf>
    <xf numFmtId="176" fontId="6" fillId="0" borderId="0" xfId="0" applyNumberFormat="1" applyFont="1" applyBorder="1" applyAlignment="1">
      <alignment wrapText="1"/>
    </xf>
    <xf numFmtId="175" fontId="6" fillId="0" borderId="6" xfId="18" applyNumberFormat="1" applyFont="1" applyBorder="1" applyAlignment="1">
      <alignment wrapText="1"/>
    </xf>
    <xf numFmtId="175" fontId="7" fillId="0" borderId="0" xfId="18" applyNumberFormat="1" applyFont="1" applyBorder="1" applyAlignment="1">
      <alignment wrapText="1"/>
    </xf>
    <xf numFmtId="0" fontId="7" fillId="0" borderId="8" xfId="0" applyFont="1" applyBorder="1" applyAlignment="1" quotePrefix="1">
      <alignment wrapText="1"/>
    </xf>
    <xf numFmtId="0" fontId="7" fillId="0" borderId="8" xfId="0" applyFont="1" applyBorder="1" applyAlignment="1" quotePrefix="1">
      <alignment horizontal="right" wrapText="1"/>
    </xf>
    <xf numFmtId="172" fontId="7" fillId="0" borderId="0" xfId="15" applyNumberFormat="1" applyFont="1" applyBorder="1" applyAlignment="1">
      <alignment wrapText="1"/>
    </xf>
    <xf numFmtId="177" fontId="6" fillId="0" borderId="8" xfId="0" applyNumberFormat="1" applyFont="1" applyBorder="1" applyAlignment="1">
      <alignment wrapText="1"/>
    </xf>
    <xf numFmtId="177" fontId="7" fillId="0" borderId="0" xfId="0" applyNumberFormat="1" applyFont="1" applyBorder="1" applyAlignment="1">
      <alignment wrapText="1"/>
    </xf>
    <xf numFmtId="177" fontId="7" fillId="0" borderId="8" xfId="0" applyNumberFormat="1" applyFont="1" applyBorder="1" applyAlignment="1">
      <alignment wrapText="1"/>
    </xf>
    <xf numFmtId="172" fontId="6" fillId="0" borderId="8" xfId="15" applyNumberFormat="1" applyFont="1" applyBorder="1" applyAlignment="1">
      <alignment wrapText="1"/>
    </xf>
    <xf numFmtId="178" fontId="1" fillId="0" borderId="0" xfId="15" applyNumberFormat="1" applyFill="1" applyBorder="1" applyAlignment="1" applyProtection="1">
      <alignment vertical="center"/>
      <protection locked="0"/>
    </xf>
    <xf numFmtId="178" fontId="4" fillId="0" borderId="0" xfId="15" applyNumberFormat="1" applyFont="1" applyFill="1" applyAlignment="1" applyProtection="1">
      <alignment horizontal="right" vertical="center"/>
      <protection hidden="1"/>
    </xf>
    <xf numFmtId="178" fontId="5" fillId="0" borderId="1" xfId="15" applyNumberFormat="1" applyFont="1" applyFill="1" applyBorder="1" applyAlignment="1" applyProtection="1">
      <alignment vertical="center"/>
      <protection locked="0"/>
    </xf>
    <xf numFmtId="178" fontId="2" fillId="0" borderId="1" xfId="15" applyNumberFormat="1" applyFont="1" applyFill="1" applyBorder="1" applyAlignment="1" applyProtection="1">
      <alignment horizontal="right" vertical="center"/>
      <protection hidden="1"/>
    </xf>
    <xf numFmtId="177" fontId="6" fillId="0" borderId="0" xfId="0" applyNumberFormat="1" applyFont="1" applyBorder="1" applyAlignment="1">
      <alignment wrapText="1"/>
    </xf>
    <xf numFmtId="172" fontId="6" fillId="0" borderId="0" xfId="15" applyNumberFormat="1" applyFont="1" applyBorder="1" applyAlignment="1">
      <alignment wrapText="1"/>
    </xf>
    <xf numFmtId="0" fontId="7" fillId="0" borderId="8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Normal_Cons_HERA_mar04_Poli_7tris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1</xdr:col>
      <xdr:colOff>752475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57150</xdr:rowOff>
    </xdr:from>
    <xdr:to>
      <xdr:col>1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24"/>
  <sheetViews>
    <sheetView tabSelected="1" workbookViewId="0" topLeftCell="A1">
      <selection activeCell="C22" sqref="C22"/>
    </sheetView>
  </sheetViews>
  <sheetFormatPr defaultColWidth="9.140625" defaultRowHeight="12.75"/>
  <cols>
    <col min="2" max="2" width="42.140625" style="0" bestFit="1" customWidth="1"/>
  </cols>
  <sheetData>
    <row r="3" ht="25.5" customHeight="1"/>
    <row r="4" spans="2:4" ht="12.75">
      <c r="B4" s="1" t="s">
        <v>16</v>
      </c>
      <c r="C4" s="2"/>
      <c r="D4" s="2"/>
    </row>
    <row r="5" spans="2:4" ht="12.75">
      <c r="B5" s="3" t="s">
        <v>0</v>
      </c>
      <c r="C5" s="4">
        <v>38807</v>
      </c>
      <c r="D5" s="4">
        <v>39172</v>
      </c>
    </row>
    <row r="6" spans="2:4" ht="12.75">
      <c r="B6" s="5" t="s">
        <v>1</v>
      </c>
      <c r="C6" s="6">
        <v>731933</v>
      </c>
      <c r="D6" s="6">
        <v>746690</v>
      </c>
    </row>
    <row r="7" spans="2:4" ht="25.5">
      <c r="B7" s="5" t="s">
        <v>2</v>
      </c>
      <c r="C7" s="6">
        <v>1339</v>
      </c>
      <c r="D7" s="6">
        <v>3445</v>
      </c>
    </row>
    <row r="8" spans="2:4" ht="12.75">
      <c r="B8" s="5" t="s">
        <v>3</v>
      </c>
      <c r="C8" s="6">
        <v>8540</v>
      </c>
      <c r="D8" s="6">
        <v>9343</v>
      </c>
    </row>
    <row r="9" spans="2:4" ht="12.75">
      <c r="B9" s="5" t="s">
        <v>4</v>
      </c>
      <c r="C9" s="7">
        <v>-419011</v>
      </c>
      <c r="D9" s="7">
        <v>-420363</v>
      </c>
    </row>
    <row r="10" spans="2:4" ht="25.5">
      <c r="B10" s="8" t="s">
        <v>5</v>
      </c>
      <c r="C10" s="6"/>
      <c r="D10" s="6"/>
    </row>
    <row r="11" spans="2:4" ht="12.75">
      <c r="B11" s="5" t="s">
        <v>6</v>
      </c>
      <c r="C11" s="6">
        <v>-141874</v>
      </c>
      <c r="D11" s="6">
        <v>-159805</v>
      </c>
    </row>
    <row r="12" spans="2:4" ht="12.75">
      <c r="B12" s="5" t="s">
        <v>7</v>
      </c>
      <c r="C12" s="6">
        <v>-71447</v>
      </c>
      <c r="D12" s="6">
        <v>-76578</v>
      </c>
    </row>
    <row r="13" spans="2:4" ht="12.75">
      <c r="B13" s="5" t="s">
        <v>8</v>
      </c>
      <c r="C13" s="6">
        <v>-41673</v>
      </c>
      <c r="D13" s="6">
        <v>-47473</v>
      </c>
    </row>
    <row r="14" spans="2:4" ht="12.75">
      <c r="B14" s="5" t="s">
        <v>9</v>
      </c>
      <c r="C14" s="6">
        <v>-7714</v>
      </c>
      <c r="D14" s="6">
        <v>-15246</v>
      </c>
    </row>
    <row r="15" spans="2:4" ht="12.75">
      <c r="B15" s="5" t="s">
        <v>10</v>
      </c>
      <c r="C15" s="6">
        <v>35449</v>
      </c>
      <c r="D15" s="6">
        <v>47062</v>
      </c>
    </row>
    <row r="16" spans="2:4" ht="12.75">
      <c r="B16" s="5"/>
      <c r="C16" s="7"/>
      <c r="D16" s="7"/>
    </row>
    <row r="17" spans="2:4" ht="12.75">
      <c r="B17" s="9" t="s">
        <v>11</v>
      </c>
      <c r="C17" s="10">
        <f>SUM(C6:C15)</f>
        <v>95542</v>
      </c>
      <c r="D17" s="10">
        <f>SUM(D6:D15)</f>
        <v>87075</v>
      </c>
    </row>
    <row r="18" spans="2:4" ht="12.75">
      <c r="B18" s="5"/>
      <c r="C18" s="11"/>
      <c r="D18" s="11"/>
    </row>
    <row r="19" spans="2:4" ht="12.75">
      <c r="B19" s="5" t="s">
        <v>12</v>
      </c>
      <c r="C19" s="12">
        <v>187</v>
      </c>
      <c r="D19" s="6">
        <v>511</v>
      </c>
    </row>
    <row r="20" spans="2:4" ht="12.75">
      <c r="B20" s="5" t="s">
        <v>13</v>
      </c>
      <c r="C20" s="12">
        <v>6865</v>
      </c>
      <c r="D20" s="6">
        <v>4548</v>
      </c>
    </row>
    <row r="21" spans="2:4" ht="12.75">
      <c r="B21" s="5" t="s">
        <v>14</v>
      </c>
      <c r="C21" s="12">
        <v>-20003</v>
      </c>
      <c r="D21" s="6">
        <v>-22181</v>
      </c>
    </row>
    <row r="22" spans="2:4" ht="12.75">
      <c r="B22" s="5"/>
      <c r="C22" s="7"/>
      <c r="D22" s="7"/>
    </row>
    <row r="23" spans="2:4" ht="12.75">
      <c r="B23" s="9" t="s">
        <v>15</v>
      </c>
      <c r="C23" s="10">
        <f>SUM(C17:C21)</f>
        <v>82591</v>
      </c>
      <c r="D23" s="10">
        <f>SUM(D17:D21)</f>
        <v>69953</v>
      </c>
    </row>
    <row r="24" spans="2:4" ht="12.75">
      <c r="B24" s="9"/>
      <c r="C24" s="11"/>
      <c r="D24" s="1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33"/>
  <sheetViews>
    <sheetView workbookViewId="0" topLeftCell="A5">
      <selection activeCell="D31" sqref="D31"/>
    </sheetView>
  </sheetViews>
  <sheetFormatPr defaultColWidth="9.140625" defaultRowHeight="12.75"/>
  <cols>
    <col min="1" max="1" width="8.421875" style="0" bestFit="1" customWidth="1"/>
    <col min="2" max="2" width="49.57421875" style="0" bestFit="1" customWidth="1"/>
  </cols>
  <sheetData>
    <row r="5" spans="1:4" ht="25.5">
      <c r="A5" s="1"/>
      <c r="B5" s="1" t="s">
        <v>55</v>
      </c>
      <c r="C5" s="2" t="s">
        <v>85</v>
      </c>
      <c r="D5" s="2" t="s">
        <v>84</v>
      </c>
    </row>
    <row r="6" spans="1:4" ht="12.75">
      <c r="A6" t="s">
        <v>56</v>
      </c>
      <c r="B6" s="30" t="s">
        <v>57</v>
      </c>
      <c r="C6" s="28">
        <v>213.6</v>
      </c>
      <c r="D6" s="34">
        <v>118.6</v>
      </c>
    </row>
    <row r="7" spans="2:4" ht="12.75">
      <c r="B7" s="14"/>
      <c r="C7" s="27"/>
      <c r="D7" s="26"/>
    </row>
    <row r="8" spans="1:4" s="29" customFormat="1" ht="12.75">
      <c r="A8" s="35" t="s">
        <v>65</v>
      </c>
      <c r="B8" s="33" t="s">
        <v>58</v>
      </c>
      <c r="C8" s="32">
        <v>12.8</v>
      </c>
      <c r="D8" s="31">
        <v>8.4</v>
      </c>
    </row>
    <row r="9" spans="2:4" ht="12.75">
      <c r="B9" s="14"/>
      <c r="C9" s="27"/>
      <c r="D9" s="26"/>
    </row>
    <row r="10" spans="2:4" ht="12.75">
      <c r="B10" s="14" t="s">
        <v>59</v>
      </c>
      <c r="C10" s="63">
        <v>-312.4</v>
      </c>
      <c r="D10" s="64">
        <v>-213.5</v>
      </c>
    </row>
    <row r="11" spans="2:4" ht="12.75">
      <c r="B11" s="14" t="s">
        <v>60</v>
      </c>
      <c r="C11" s="63">
        <v>-109.4</v>
      </c>
      <c r="D11" s="64">
        <v>-84.9</v>
      </c>
    </row>
    <row r="12" spans="2:4" ht="12.75">
      <c r="B12" s="14" t="s">
        <v>61</v>
      </c>
      <c r="C12" s="63">
        <v>-17.3</v>
      </c>
      <c r="D12" s="64">
        <v>-17.3</v>
      </c>
    </row>
    <row r="13" spans="2:4" ht="12.75">
      <c r="B13" s="14" t="s">
        <v>62</v>
      </c>
      <c r="C13" s="63">
        <v>-2.3</v>
      </c>
      <c r="D13" s="64">
        <v>-1.7</v>
      </c>
    </row>
    <row r="14" spans="2:4" ht="12.75">
      <c r="B14" s="14" t="s">
        <v>63</v>
      </c>
      <c r="C14" s="63">
        <v>-9.5</v>
      </c>
      <c r="D14" s="64">
        <v>-11.8</v>
      </c>
    </row>
    <row r="15" spans="1:4" ht="12.75">
      <c r="A15" t="s">
        <v>66</v>
      </c>
      <c r="B15" s="30" t="s">
        <v>64</v>
      </c>
      <c r="C15" s="65">
        <f>SUM(C10:C14)</f>
        <v>-450.9</v>
      </c>
      <c r="D15" s="65">
        <f>SUM(D10:D14)</f>
        <v>-329.2</v>
      </c>
    </row>
    <row r="16" spans="2:4" ht="12.75">
      <c r="B16" s="14"/>
      <c r="C16" s="63"/>
      <c r="D16" s="64"/>
    </row>
    <row r="17" spans="1:4" ht="12.75">
      <c r="A17" t="s">
        <v>67</v>
      </c>
      <c r="B17" s="30" t="s">
        <v>68</v>
      </c>
      <c r="C17" s="66">
        <f>+C15+C8+C6</f>
        <v>-224.49999999999997</v>
      </c>
      <c r="D17" s="66">
        <f>+D15+D8+D6</f>
        <v>-202.20000000000002</v>
      </c>
    </row>
    <row r="18" spans="2:4" ht="12.75">
      <c r="B18" s="13"/>
      <c r="C18" s="27"/>
      <c r="D18" s="26"/>
    </row>
    <row r="19" spans="1:4" ht="12.75">
      <c r="A19" t="s">
        <v>69</v>
      </c>
      <c r="B19" s="30" t="s">
        <v>70</v>
      </c>
      <c r="C19" s="32">
        <v>19.2</v>
      </c>
      <c r="D19" s="31">
        <v>23.4</v>
      </c>
    </row>
    <row r="20" spans="2:4" ht="12.75">
      <c r="B20" s="14"/>
      <c r="C20" s="27"/>
      <c r="D20" s="26"/>
    </row>
    <row r="21" spans="1:4" ht="12.75">
      <c r="A21" t="s">
        <v>71</v>
      </c>
      <c r="B21" s="30" t="s">
        <v>72</v>
      </c>
      <c r="C21" s="32">
        <v>0</v>
      </c>
      <c r="D21" s="31">
        <v>4.2</v>
      </c>
    </row>
    <row r="22" spans="2:4" ht="12.75">
      <c r="B22" s="14"/>
      <c r="C22" s="27"/>
      <c r="D22" s="26"/>
    </row>
    <row r="23" spans="2:4" ht="12.75">
      <c r="B23" s="14" t="s">
        <v>73</v>
      </c>
      <c r="C23" s="63">
        <v>-410</v>
      </c>
      <c r="D23" s="63">
        <v>-594.5</v>
      </c>
    </row>
    <row r="24" spans="2:4" ht="12.75">
      <c r="B24" s="14" t="s">
        <v>74</v>
      </c>
      <c r="C24" s="63">
        <v>-497.6</v>
      </c>
      <c r="D24" s="63">
        <v>-497.6</v>
      </c>
    </row>
    <row r="25" spans="2:4" ht="12.75">
      <c r="B25" s="14" t="s">
        <v>75</v>
      </c>
      <c r="C25" s="63">
        <v>-29.5</v>
      </c>
      <c r="D25" s="63">
        <v>-29.5</v>
      </c>
    </row>
    <row r="26" spans="2:4" ht="12.75">
      <c r="B26" s="36" t="s">
        <v>76</v>
      </c>
      <c r="C26" s="63">
        <v>-31</v>
      </c>
      <c r="D26" s="63">
        <v>-26.2</v>
      </c>
    </row>
    <row r="27" spans="1:4" ht="12.75">
      <c r="A27" t="s">
        <v>77</v>
      </c>
      <c r="B27" s="30" t="s">
        <v>78</v>
      </c>
      <c r="C27" s="65">
        <f>SUM(C23:C26)</f>
        <v>-968.1</v>
      </c>
      <c r="D27" s="65">
        <f>SUM(D23:D26)</f>
        <v>-1147.8</v>
      </c>
    </row>
    <row r="28" spans="2:4" ht="12.75">
      <c r="B28" s="36"/>
      <c r="C28" s="65"/>
      <c r="D28" s="65"/>
    </row>
    <row r="29" spans="1:4" ht="12.75">
      <c r="A29" t="s">
        <v>80</v>
      </c>
      <c r="B29" s="30" t="s">
        <v>79</v>
      </c>
      <c r="C29" s="65">
        <f>+C27+C21+C19</f>
        <v>-948.9</v>
      </c>
      <c r="D29" s="65">
        <f>+D27+D21+D19</f>
        <v>-1120.1999999999998</v>
      </c>
    </row>
    <row r="30" spans="2:4" ht="12.75">
      <c r="B30" s="36"/>
      <c r="C30" s="65"/>
      <c r="D30" s="65"/>
    </row>
    <row r="31" spans="1:4" ht="12.75">
      <c r="A31" t="s">
        <v>82</v>
      </c>
      <c r="B31" s="30" t="s">
        <v>81</v>
      </c>
      <c r="C31" s="65">
        <f>+C29+C17</f>
        <v>-1173.3999999999999</v>
      </c>
      <c r="D31" s="65">
        <f>+D29+D17</f>
        <v>-1322.3999999999999</v>
      </c>
    </row>
    <row r="32" spans="2:4" ht="12.75">
      <c r="B32" s="36"/>
      <c r="C32" s="37"/>
      <c r="D32" s="37"/>
    </row>
    <row r="33" spans="2:4" ht="12.75">
      <c r="B33" s="36"/>
      <c r="C33" s="37"/>
      <c r="D33" s="3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20"/>
  <sheetViews>
    <sheetView workbookViewId="0" topLeftCell="A1">
      <selection activeCell="B18" sqref="B18"/>
    </sheetView>
  </sheetViews>
  <sheetFormatPr defaultColWidth="9.140625" defaultRowHeight="12.75"/>
  <cols>
    <col min="1" max="1" width="35.140625" style="0" customWidth="1"/>
    <col min="2" max="2" width="11.57421875" style="0" bestFit="1" customWidth="1"/>
    <col min="3" max="3" width="10.00390625" style="0" bestFit="1" customWidth="1"/>
    <col min="4" max="4" width="9.57421875" style="0" bestFit="1" customWidth="1"/>
    <col min="5" max="5" width="7.421875" style="0" bestFit="1" customWidth="1"/>
    <col min="6" max="7" width="10.00390625" style="0" bestFit="1" customWidth="1"/>
  </cols>
  <sheetData>
    <row r="5" spans="1:7" ht="12.75">
      <c r="A5" s="15" t="s">
        <v>27</v>
      </c>
      <c r="B5" s="16">
        <v>38807</v>
      </c>
      <c r="C5" s="16" t="s">
        <v>23</v>
      </c>
      <c r="D5" s="16">
        <v>39172</v>
      </c>
      <c r="E5" s="24" t="s">
        <v>23</v>
      </c>
      <c r="F5" s="24" t="s">
        <v>18</v>
      </c>
      <c r="G5" s="18" t="s">
        <v>19</v>
      </c>
    </row>
    <row r="6" spans="1:7" s="49" customFormat="1" ht="12.75">
      <c r="A6" s="50" t="s">
        <v>24</v>
      </c>
      <c r="B6" s="51">
        <v>425.6</v>
      </c>
      <c r="C6" s="52">
        <f>+B6/B$6</f>
        <v>1</v>
      </c>
      <c r="D6" s="51">
        <v>365.5</v>
      </c>
      <c r="E6" s="52">
        <f>+D6/D$6</f>
        <v>1</v>
      </c>
      <c r="F6" s="53">
        <f>+D6-B6</f>
        <v>-60.10000000000002</v>
      </c>
      <c r="G6" s="54">
        <f>+F6/B6</f>
        <v>-0.14121240601503765</v>
      </c>
    </row>
    <row r="7" spans="1:7" ht="12.75">
      <c r="A7" s="19" t="s">
        <v>25</v>
      </c>
      <c r="B7" s="42">
        <v>-357.9</v>
      </c>
      <c r="C7" s="55">
        <f>+B7/B$6</f>
        <v>-0.8409304511278195</v>
      </c>
      <c r="D7" s="42">
        <v>-315.4</v>
      </c>
      <c r="E7" s="55">
        <f>+D7/D$6</f>
        <v>-0.8629274965800273</v>
      </c>
      <c r="F7" s="42">
        <f>+D7-B7</f>
        <v>42.5</v>
      </c>
      <c r="G7" s="40">
        <f>+F7/B7</f>
        <v>-0.11874825370215145</v>
      </c>
    </row>
    <row r="8" spans="1:7" ht="12.75">
      <c r="A8" s="19" t="s">
        <v>7</v>
      </c>
      <c r="B8" s="42">
        <v>-13.6</v>
      </c>
      <c r="C8" s="55">
        <f>+B8/B$6</f>
        <v>-0.03195488721804511</v>
      </c>
      <c r="D8" s="42">
        <v>-11.5</v>
      </c>
      <c r="E8" s="55">
        <f>+D8/D$6</f>
        <v>-0.03146374829001368</v>
      </c>
      <c r="F8" s="42">
        <f>+D8-B8</f>
        <v>2.0999999999999996</v>
      </c>
      <c r="G8" s="40">
        <f>+F8/B8</f>
        <v>-0.15441176470588233</v>
      </c>
    </row>
    <row r="9" spans="1:7" ht="12.75">
      <c r="A9" s="19" t="s">
        <v>10</v>
      </c>
      <c r="B9" s="60">
        <v>4.99</v>
      </c>
      <c r="C9" s="38">
        <f>+B9/B$6</f>
        <v>0.011724624060150375</v>
      </c>
      <c r="D9" s="60">
        <v>6.33</v>
      </c>
      <c r="E9" s="38">
        <f>+D9/D$6</f>
        <v>0.0173187414500684</v>
      </c>
      <c r="F9" s="42">
        <f>+D9-B9</f>
        <v>1.3399999999999999</v>
      </c>
      <c r="G9" s="40">
        <f>+F9/B9</f>
        <v>0.26853707414829653</v>
      </c>
    </row>
    <row r="10" spans="1:7" s="49" customFormat="1" ht="12.75">
      <c r="A10" s="44" t="s">
        <v>26</v>
      </c>
      <c r="B10" s="45">
        <f>SUM(B6:B9)</f>
        <v>59.090000000000046</v>
      </c>
      <c r="C10" s="46">
        <f>+B10/B$6</f>
        <v>0.1388392857142858</v>
      </c>
      <c r="D10" s="59">
        <f>SUM(D6:D9)</f>
        <v>44.93000000000002</v>
      </c>
      <c r="E10" s="46">
        <f>+D10/D$6</f>
        <v>0.12292749658002741</v>
      </c>
      <c r="F10" s="47">
        <f>+D10-B10</f>
        <v>-14.160000000000025</v>
      </c>
      <c r="G10" s="48">
        <f>+F10/B10</f>
        <v>-0.2396344559147066</v>
      </c>
    </row>
    <row r="12" spans="1:5" ht="12.75">
      <c r="A12" s="15" t="s">
        <v>17</v>
      </c>
      <c r="B12" s="16">
        <f>+B5</f>
        <v>38807</v>
      </c>
      <c r="C12" s="16">
        <f>+D5</f>
        <v>39172</v>
      </c>
      <c r="D12" s="24" t="s">
        <v>18</v>
      </c>
      <c r="E12" s="17" t="s">
        <v>19</v>
      </c>
    </row>
    <row r="13" spans="1:5" ht="12.75">
      <c r="A13" s="19" t="s">
        <v>20</v>
      </c>
      <c r="B13" s="20">
        <v>1059.8</v>
      </c>
      <c r="C13" s="20">
        <v>883.5</v>
      </c>
      <c r="D13" s="42">
        <f>+C13-B13</f>
        <v>-176.29999999999995</v>
      </c>
      <c r="E13" s="40">
        <f>+D13/B13</f>
        <v>-0.16635214191356856</v>
      </c>
    </row>
    <row r="14" spans="1:5" ht="12.75">
      <c r="A14" s="19" t="s">
        <v>21</v>
      </c>
      <c r="B14" s="20">
        <v>1151</v>
      </c>
      <c r="C14" s="20">
        <v>950.6</v>
      </c>
      <c r="D14" s="42">
        <f>+C14-B14</f>
        <v>-200.39999999999998</v>
      </c>
      <c r="E14" s="40">
        <f>+D14/B14</f>
        <v>-0.17410947002606428</v>
      </c>
    </row>
    <row r="15" spans="1:5" ht="12.75">
      <c r="A15" s="22" t="s">
        <v>22</v>
      </c>
      <c r="B15" s="23">
        <v>91</v>
      </c>
      <c r="C15" s="61">
        <v>89.49</v>
      </c>
      <c r="D15" s="43">
        <f>+C15-B15</f>
        <v>-1.5100000000000051</v>
      </c>
      <c r="E15" s="41">
        <f>+D15/B15</f>
        <v>-0.016593406593406648</v>
      </c>
    </row>
    <row r="17" spans="1:5" ht="12.75">
      <c r="A17" s="15" t="s">
        <v>28</v>
      </c>
      <c r="B17" s="16">
        <f>+B12</f>
        <v>38807</v>
      </c>
      <c r="C17" s="16">
        <f>+C12</f>
        <v>39172</v>
      </c>
      <c r="D17" s="24" t="s">
        <v>18</v>
      </c>
      <c r="E17" s="17" t="s">
        <v>19</v>
      </c>
    </row>
    <row r="18" spans="1:5" ht="12.75">
      <c r="A18" s="19" t="s">
        <v>29</v>
      </c>
      <c r="B18" s="60">
        <f>+B10</f>
        <v>59.090000000000046</v>
      </c>
      <c r="C18" s="58">
        <f>+D10</f>
        <v>44.93000000000002</v>
      </c>
      <c r="D18" s="42">
        <f>+C18-B18</f>
        <v>-14.160000000000025</v>
      </c>
      <c r="E18" s="40">
        <f>+D18/B18</f>
        <v>-0.2396344559147066</v>
      </c>
    </row>
    <row r="19" spans="1:5" ht="12.75">
      <c r="A19" s="19" t="s">
        <v>30</v>
      </c>
      <c r="B19" s="20">
        <v>137.2</v>
      </c>
      <c r="C19" s="20">
        <v>134.5</v>
      </c>
      <c r="D19" s="42">
        <f>+C19-B19</f>
        <v>-2.6999999999999886</v>
      </c>
      <c r="E19" s="40">
        <f>+D19/B19</f>
        <v>-0.019679300291545108</v>
      </c>
    </row>
    <row r="20" spans="1:5" ht="12.75">
      <c r="A20" s="22" t="s">
        <v>31</v>
      </c>
      <c r="B20" s="39">
        <f>+B18/B19</f>
        <v>0.43068513119533564</v>
      </c>
      <c r="C20" s="39">
        <f>+C18/C19</f>
        <v>0.3340520446096656</v>
      </c>
      <c r="D20" s="57" t="s">
        <v>86</v>
      </c>
      <c r="E20" s="2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G19"/>
  <sheetViews>
    <sheetView workbookViewId="0" topLeftCell="A1">
      <selection activeCell="B15" sqref="B15"/>
    </sheetView>
  </sheetViews>
  <sheetFormatPr defaultColWidth="9.140625" defaultRowHeight="12.75"/>
  <cols>
    <col min="1" max="1" width="41.00390625" style="0" customWidth="1"/>
    <col min="2" max="4" width="9.57421875" style="0" bestFit="1" customWidth="1"/>
    <col min="5" max="5" width="11.57421875" style="0" bestFit="1" customWidth="1"/>
    <col min="6" max="6" width="8.8515625" style="0" bestFit="1" customWidth="1"/>
    <col min="7" max="7" width="8.421875" style="0" bestFit="1" customWidth="1"/>
  </cols>
  <sheetData>
    <row r="5" spans="1:7" ht="12.75">
      <c r="A5" s="15" t="s">
        <v>27</v>
      </c>
      <c r="B5" s="16">
        <f>+GAS!B5</f>
        <v>38807</v>
      </c>
      <c r="C5" s="16" t="s">
        <v>23</v>
      </c>
      <c r="D5" s="16">
        <f>+GAS!D5</f>
        <v>39172</v>
      </c>
      <c r="E5" s="24" t="s">
        <v>23</v>
      </c>
      <c r="F5" s="24" t="s">
        <v>18</v>
      </c>
      <c r="G5" s="18" t="s">
        <v>19</v>
      </c>
    </row>
    <row r="6" spans="1:7" ht="12.75">
      <c r="A6" s="50" t="s">
        <v>24</v>
      </c>
      <c r="B6" s="51">
        <v>94.1</v>
      </c>
      <c r="C6" s="52">
        <f>+B6/B$6</f>
        <v>1</v>
      </c>
      <c r="D6" s="51">
        <v>152.85</v>
      </c>
      <c r="E6" s="52">
        <f>+D6/D$6</f>
        <v>1</v>
      </c>
      <c r="F6" s="53">
        <f>+D6-B6</f>
        <v>58.75</v>
      </c>
      <c r="G6" s="54">
        <f>+F6/B6</f>
        <v>0.624335812964931</v>
      </c>
    </row>
    <row r="7" spans="1:7" ht="12.75">
      <c r="A7" s="19" t="s">
        <v>25</v>
      </c>
      <c r="B7" s="42">
        <v>-86.2</v>
      </c>
      <c r="C7" s="55">
        <f>+B7/B$6</f>
        <v>-0.9160467587672689</v>
      </c>
      <c r="D7" s="42">
        <v>-143.2</v>
      </c>
      <c r="E7" s="55">
        <f>+D7/D$6</f>
        <v>-0.9368662087013412</v>
      </c>
      <c r="F7" s="42">
        <f>+D7-B7</f>
        <v>-56.999999999999986</v>
      </c>
      <c r="G7" s="40">
        <f>+F7/B7</f>
        <v>0.6612529002320183</v>
      </c>
    </row>
    <row r="8" spans="1:7" ht="12.75">
      <c r="A8" s="19" t="s">
        <v>7</v>
      </c>
      <c r="B8" s="42">
        <v>-2.14</v>
      </c>
      <c r="C8" s="55">
        <f>+B8/B$6</f>
        <v>-0.022741764080765146</v>
      </c>
      <c r="D8" s="42">
        <v>-4.8</v>
      </c>
      <c r="E8" s="55">
        <f>+D8/D$6</f>
        <v>-0.03140333660451423</v>
      </c>
      <c r="F8" s="42">
        <f>+D8-B8</f>
        <v>-2.6599999999999997</v>
      </c>
      <c r="G8" s="40">
        <f>+F8/B8</f>
        <v>1.2429906542056073</v>
      </c>
    </row>
    <row r="9" spans="1:7" ht="12.75">
      <c r="A9" s="19" t="s">
        <v>10</v>
      </c>
      <c r="B9" s="60">
        <v>1.68</v>
      </c>
      <c r="C9" s="38">
        <f>+B9/B$6</f>
        <v>0.017853347502656748</v>
      </c>
      <c r="D9" s="20">
        <v>3.76</v>
      </c>
      <c r="E9" s="38">
        <f>+D9/D$6</f>
        <v>0.02459928034020281</v>
      </c>
      <c r="F9" s="42">
        <f>+D9-B9</f>
        <v>2.08</v>
      </c>
      <c r="G9" s="40">
        <f>+F9/B9</f>
        <v>1.2380952380952381</v>
      </c>
    </row>
    <row r="10" spans="1:7" ht="12.75">
      <c r="A10" s="44" t="s">
        <v>26</v>
      </c>
      <c r="B10" s="59">
        <f>SUM(B6:B9)</f>
        <v>7.439999999999991</v>
      </c>
      <c r="C10" s="46">
        <f>+B10/B$6</f>
        <v>0.07906482465462265</v>
      </c>
      <c r="D10" s="59">
        <f>SUM(D6:D9)</f>
        <v>8.610000000000007</v>
      </c>
      <c r="E10" s="46">
        <f>+D10/D$6</f>
        <v>0.05632973503434745</v>
      </c>
      <c r="F10" s="47">
        <f>+D10-B10</f>
        <v>1.170000000000016</v>
      </c>
      <c r="G10" s="48">
        <f>+F10/B10</f>
        <v>0.15725806451613136</v>
      </c>
    </row>
    <row r="12" spans="1:5" ht="12.75">
      <c r="A12" s="15" t="s">
        <v>17</v>
      </c>
      <c r="B12" s="16">
        <f>+B5</f>
        <v>38807</v>
      </c>
      <c r="C12" s="16">
        <f>+D5</f>
        <v>39172</v>
      </c>
      <c r="D12" s="24" t="s">
        <v>18</v>
      </c>
      <c r="E12" s="17" t="s">
        <v>19</v>
      </c>
    </row>
    <row r="13" spans="1:5" ht="12.75">
      <c r="A13" s="19" t="s">
        <v>32</v>
      </c>
      <c r="B13" s="20">
        <v>716</v>
      </c>
      <c r="C13" s="20">
        <v>1029</v>
      </c>
      <c r="D13" s="20">
        <f>+C13-B13</f>
        <v>313</v>
      </c>
      <c r="E13" s="40">
        <f>+D13/B13</f>
        <v>0.4371508379888268</v>
      </c>
    </row>
    <row r="14" spans="1:5" ht="12.75">
      <c r="A14" s="22" t="s">
        <v>33</v>
      </c>
      <c r="B14" s="23">
        <v>273.9</v>
      </c>
      <c r="C14" s="23">
        <v>563.4</v>
      </c>
      <c r="D14" s="23">
        <f>+C14-B14</f>
        <v>289.5</v>
      </c>
      <c r="E14" s="41">
        <f>+D14/B14</f>
        <v>1.0569550930996714</v>
      </c>
    </row>
    <row r="16" spans="1:5" ht="12.75">
      <c r="A16" s="15" t="s">
        <v>28</v>
      </c>
      <c r="B16" s="16">
        <f>+B12</f>
        <v>38807</v>
      </c>
      <c r="C16" s="16">
        <f>+D5</f>
        <v>39172</v>
      </c>
      <c r="D16" s="24" t="s">
        <v>18</v>
      </c>
      <c r="E16" s="17" t="s">
        <v>19</v>
      </c>
    </row>
    <row r="17" spans="1:5" ht="12.75">
      <c r="A17" s="19" t="s">
        <v>29</v>
      </c>
      <c r="B17" s="60">
        <f>+B10</f>
        <v>7.439999999999991</v>
      </c>
      <c r="C17" s="60">
        <f>+D10</f>
        <v>8.610000000000007</v>
      </c>
      <c r="D17" s="42">
        <f>+C17-B17</f>
        <v>1.170000000000016</v>
      </c>
      <c r="E17" s="40">
        <f>+D17/B17</f>
        <v>0.15725806451613136</v>
      </c>
    </row>
    <row r="18" spans="1:5" ht="12.75">
      <c r="A18" s="19" t="s">
        <v>30</v>
      </c>
      <c r="B18" s="20">
        <f>+GAS!B19</f>
        <v>137.2</v>
      </c>
      <c r="C18" s="20">
        <f>+GAS!C19</f>
        <v>134.5</v>
      </c>
      <c r="D18" s="42">
        <f>+C18-B18</f>
        <v>-2.6999999999999886</v>
      </c>
      <c r="E18" s="40">
        <f>+D18/B18</f>
        <v>-0.019679300291545108</v>
      </c>
    </row>
    <row r="19" spans="1:5" ht="12.75">
      <c r="A19" s="22" t="s">
        <v>31</v>
      </c>
      <c r="B19" s="39">
        <f>+B17/B18</f>
        <v>0.054227405247813346</v>
      </c>
      <c r="C19" s="39">
        <f>+C17/C18</f>
        <v>0.06401486988847588</v>
      </c>
      <c r="D19" s="56" t="s">
        <v>83</v>
      </c>
      <c r="E19" s="2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5:G21"/>
  <sheetViews>
    <sheetView workbookViewId="0" topLeftCell="A1">
      <selection activeCell="B16" sqref="B16"/>
    </sheetView>
  </sheetViews>
  <sheetFormatPr defaultColWidth="9.140625" defaultRowHeight="12.75"/>
  <cols>
    <col min="1" max="1" width="31.00390625" style="0" customWidth="1"/>
    <col min="2" max="2" width="11.57421875" style="0" bestFit="1" customWidth="1"/>
    <col min="3" max="3" width="9.57421875" style="0" bestFit="1" customWidth="1"/>
    <col min="4" max="4" width="10.00390625" style="0" bestFit="1" customWidth="1"/>
    <col min="5" max="5" width="8.421875" style="0" bestFit="1" customWidth="1"/>
    <col min="6" max="6" width="8.8515625" style="0" bestFit="1" customWidth="1"/>
    <col min="7" max="7" width="7.421875" style="0" bestFit="1" customWidth="1"/>
  </cols>
  <sheetData>
    <row r="5" spans="1:7" ht="12.75">
      <c r="A5" s="15" t="s">
        <v>27</v>
      </c>
      <c r="B5" s="16">
        <f>+Electrico!B5</f>
        <v>38807</v>
      </c>
      <c r="C5" s="16" t="s">
        <v>23</v>
      </c>
      <c r="D5" s="16">
        <f>+Electrico!D5</f>
        <v>39172</v>
      </c>
      <c r="E5" s="24" t="s">
        <v>23</v>
      </c>
      <c r="F5" s="24" t="s">
        <v>18</v>
      </c>
      <c r="G5" s="18" t="s">
        <v>19</v>
      </c>
    </row>
    <row r="6" spans="1:7" ht="12.75">
      <c r="A6" s="50" t="s">
        <v>24</v>
      </c>
      <c r="B6" s="51">
        <v>82.6</v>
      </c>
      <c r="C6" s="52">
        <f>+B6/B$6</f>
        <v>1</v>
      </c>
      <c r="D6" s="51">
        <v>94.7</v>
      </c>
      <c r="E6" s="52">
        <f>+D6/D$6</f>
        <v>1</v>
      </c>
      <c r="F6" s="53">
        <f>+D6-B6</f>
        <v>12.100000000000009</v>
      </c>
      <c r="G6" s="54">
        <f>+F6/B6</f>
        <v>0.14648910411622287</v>
      </c>
    </row>
    <row r="7" spans="1:7" ht="12.75">
      <c r="A7" s="19" t="s">
        <v>25</v>
      </c>
      <c r="B7" s="42">
        <v>-63.5</v>
      </c>
      <c r="C7" s="55">
        <f>+B7/B$6</f>
        <v>-0.7687651331719129</v>
      </c>
      <c r="D7" s="42">
        <v>-76</v>
      </c>
      <c r="E7" s="55">
        <f>+D7/D$6</f>
        <v>-0.8025343189017952</v>
      </c>
      <c r="F7" s="42">
        <f>+D7-B7</f>
        <v>-12.5</v>
      </c>
      <c r="G7" s="40">
        <f>+F7/B7</f>
        <v>0.1968503937007874</v>
      </c>
    </row>
    <row r="8" spans="1:7" ht="12.75">
      <c r="A8" s="19" t="s">
        <v>7</v>
      </c>
      <c r="B8" s="42">
        <v>-19.1</v>
      </c>
      <c r="C8" s="55">
        <f>+B8/B$6</f>
        <v>-0.2312348668280872</v>
      </c>
      <c r="D8" s="42">
        <v>-21.7</v>
      </c>
      <c r="E8" s="55">
        <f>+D8/D$6</f>
        <v>-0.22914466737064412</v>
      </c>
      <c r="F8" s="42">
        <f>+D8-B8</f>
        <v>-2.599999999999998</v>
      </c>
      <c r="G8" s="40">
        <f>+F8/B8</f>
        <v>0.13612565445026165</v>
      </c>
    </row>
    <row r="9" spans="1:7" ht="12.75">
      <c r="A9" s="19" t="s">
        <v>10</v>
      </c>
      <c r="B9" s="20">
        <v>20.1</v>
      </c>
      <c r="C9" s="38">
        <f>+B9/B$6</f>
        <v>0.24334140435835355</v>
      </c>
      <c r="D9" s="20">
        <v>30.4</v>
      </c>
      <c r="E9" s="38">
        <f>+D9/D$6</f>
        <v>0.32101372756071805</v>
      </c>
      <c r="F9" s="42">
        <f>+D9-B9</f>
        <v>10.299999999999997</v>
      </c>
      <c r="G9" s="40">
        <f>+F9/B9</f>
        <v>0.5124378109452734</v>
      </c>
    </row>
    <row r="10" spans="1:7" ht="12.75">
      <c r="A10" s="44" t="s">
        <v>26</v>
      </c>
      <c r="B10" s="62">
        <f>SUM(B6:B9)</f>
        <v>20.099999999999994</v>
      </c>
      <c r="C10" s="46">
        <f>+B10/B$6</f>
        <v>0.24334140435835347</v>
      </c>
      <c r="D10" s="59">
        <f>SUM(D6:D9)</f>
        <v>27.400000000000002</v>
      </c>
      <c r="E10" s="46">
        <f>+D10/D$6</f>
        <v>0.2893347412882788</v>
      </c>
      <c r="F10" s="47">
        <f>+D10-B10</f>
        <v>7.300000000000008</v>
      </c>
      <c r="G10" s="48">
        <f>+F10/B10</f>
        <v>0.36318407960199056</v>
      </c>
    </row>
    <row r="11" spans="1:7" ht="12.75">
      <c r="A11" s="20"/>
      <c r="B11" s="20"/>
      <c r="C11" s="20"/>
      <c r="D11" s="20"/>
      <c r="E11" s="20"/>
      <c r="F11" s="20"/>
      <c r="G11" s="20"/>
    </row>
    <row r="12" spans="1:5" ht="12.75">
      <c r="A12" s="15" t="s">
        <v>17</v>
      </c>
      <c r="B12" s="16">
        <f>+B5</f>
        <v>38807</v>
      </c>
      <c r="C12" s="16">
        <f>+D5</f>
        <v>39172</v>
      </c>
      <c r="D12" s="24" t="s">
        <v>18</v>
      </c>
      <c r="E12" s="17" t="s">
        <v>19</v>
      </c>
    </row>
    <row r="13" spans="1:5" ht="12.75">
      <c r="A13" s="19" t="s">
        <v>21</v>
      </c>
      <c r="B13" s="20"/>
      <c r="C13" s="20"/>
      <c r="D13" s="20"/>
      <c r="E13" s="21"/>
    </row>
    <row r="14" spans="1:5" ht="12.75">
      <c r="A14" s="19" t="s">
        <v>34</v>
      </c>
      <c r="B14" s="20">
        <v>52.7</v>
      </c>
      <c r="C14" s="20">
        <v>56.3</v>
      </c>
      <c r="D14" s="42">
        <f>+C14-B14</f>
        <v>3.5999999999999943</v>
      </c>
      <c r="E14" s="40">
        <f>+D14/B14</f>
        <v>0.0683111954459202</v>
      </c>
    </row>
    <row r="15" spans="1:5" ht="12.75">
      <c r="A15" s="19" t="s">
        <v>35</v>
      </c>
      <c r="B15" s="20">
        <v>45.6</v>
      </c>
      <c r="C15" s="20">
        <v>47.9</v>
      </c>
      <c r="D15" s="42">
        <f>+C15-B15</f>
        <v>2.299999999999997</v>
      </c>
      <c r="E15" s="40">
        <f>+D15/B15</f>
        <v>0.050438596491228005</v>
      </c>
    </row>
    <row r="16" spans="1:5" ht="12.75">
      <c r="A16" s="22" t="s">
        <v>36</v>
      </c>
      <c r="B16" s="61">
        <v>47</v>
      </c>
      <c r="C16" s="23">
        <v>49.8</v>
      </c>
      <c r="D16" s="43">
        <f>+C16-B16</f>
        <v>2.799999999999997</v>
      </c>
      <c r="E16" s="41">
        <f>+D16/B16</f>
        <v>0.05957446808510632</v>
      </c>
    </row>
    <row r="18" spans="1:5" ht="12.75">
      <c r="A18" s="15" t="s">
        <v>28</v>
      </c>
      <c r="B18" s="16">
        <f>+B12</f>
        <v>38807</v>
      </c>
      <c r="C18" s="16">
        <f>+C12</f>
        <v>39172</v>
      </c>
      <c r="D18" s="24" t="s">
        <v>18</v>
      </c>
      <c r="E18" s="17" t="s">
        <v>19</v>
      </c>
    </row>
    <row r="19" spans="1:5" ht="12.75">
      <c r="A19" s="19" t="s">
        <v>29</v>
      </c>
      <c r="B19" s="58">
        <f>+B10</f>
        <v>20.099999999999994</v>
      </c>
      <c r="C19" s="58">
        <f>+D10</f>
        <v>27.400000000000002</v>
      </c>
      <c r="D19" s="42">
        <f>+C19-B19</f>
        <v>7.300000000000008</v>
      </c>
      <c r="E19" s="40">
        <f>+D19/B19</f>
        <v>0.36318407960199056</v>
      </c>
    </row>
    <row r="20" spans="1:5" ht="12.75">
      <c r="A20" s="19" t="s">
        <v>30</v>
      </c>
      <c r="B20" s="20">
        <f>+Electrico!B18</f>
        <v>137.2</v>
      </c>
      <c r="C20" s="20">
        <f>+Electrico!C18</f>
        <v>134.5</v>
      </c>
      <c r="D20" s="42">
        <f>+C20-B20</f>
        <v>-2.6999999999999886</v>
      </c>
      <c r="E20" s="40">
        <f>+D20/B20</f>
        <v>-0.019679300291545108</v>
      </c>
    </row>
    <row r="21" spans="1:5" ht="12.75">
      <c r="A21" s="22" t="s">
        <v>31</v>
      </c>
      <c r="B21" s="39">
        <f>+B19/B20</f>
        <v>0.1465014577259475</v>
      </c>
      <c r="C21" s="39">
        <f>+C19/C20</f>
        <v>0.20371747211895913</v>
      </c>
      <c r="D21" s="56" t="s">
        <v>87</v>
      </c>
      <c r="E21" s="25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G29"/>
  <sheetViews>
    <sheetView workbookViewId="0" topLeftCell="A4">
      <selection activeCell="D24" sqref="D24"/>
    </sheetView>
  </sheetViews>
  <sheetFormatPr defaultColWidth="9.140625" defaultRowHeight="12.75"/>
  <cols>
    <col min="1" max="1" width="38.421875" style="0" customWidth="1"/>
    <col min="2" max="7" width="11.28125" style="0" customWidth="1"/>
  </cols>
  <sheetData>
    <row r="5" spans="1:7" ht="12.75">
      <c r="A5" s="15" t="s">
        <v>27</v>
      </c>
      <c r="B5" s="16">
        <f>+Idrico!B5</f>
        <v>38807</v>
      </c>
      <c r="C5" s="16" t="s">
        <v>23</v>
      </c>
      <c r="D5" s="16">
        <f>+Idrico!D5</f>
        <v>39172</v>
      </c>
      <c r="E5" s="24" t="s">
        <v>23</v>
      </c>
      <c r="F5" s="24" t="s">
        <v>18</v>
      </c>
      <c r="G5" s="18" t="s">
        <v>19</v>
      </c>
    </row>
    <row r="6" spans="1:7" ht="12.75">
      <c r="A6" s="50" t="s">
        <v>24</v>
      </c>
      <c r="B6" s="67">
        <v>122.44</v>
      </c>
      <c r="C6" s="52">
        <f>+B6/B$6</f>
        <v>1</v>
      </c>
      <c r="D6" s="67">
        <v>136.98</v>
      </c>
      <c r="E6" s="52">
        <f>+D6/D$6</f>
        <v>1</v>
      </c>
      <c r="F6" s="53">
        <f>+D6-B6</f>
        <v>14.539999999999992</v>
      </c>
      <c r="G6" s="54">
        <f>+F6/B6</f>
        <v>0.11875204181639981</v>
      </c>
    </row>
    <row r="7" spans="1:7" ht="12.75">
      <c r="A7" s="19" t="s">
        <v>25</v>
      </c>
      <c r="B7" s="42">
        <v>-55.3</v>
      </c>
      <c r="C7" s="55">
        <f>+B7/B$6</f>
        <v>-0.4516497876510944</v>
      </c>
      <c r="D7" s="42">
        <v>-64.18</v>
      </c>
      <c r="E7" s="55">
        <f>+D7/D$6</f>
        <v>-0.4685355526354213</v>
      </c>
      <c r="F7" s="42">
        <f>+D7-B7</f>
        <v>-8.88000000000001</v>
      </c>
      <c r="G7" s="40">
        <f>+F7/B7</f>
        <v>0.1605786618444848</v>
      </c>
    </row>
    <row r="8" spans="1:7" ht="12.75">
      <c r="A8" s="19" t="s">
        <v>7</v>
      </c>
      <c r="B8" s="42">
        <v>-29.84</v>
      </c>
      <c r="C8" s="55">
        <f>+B8/B$6</f>
        <v>-0.2437112054884025</v>
      </c>
      <c r="D8" s="42">
        <v>-32.5</v>
      </c>
      <c r="E8" s="55">
        <f>+D8/D$6</f>
        <v>-0.2372609140020441</v>
      </c>
      <c r="F8" s="42">
        <f>+D8-B8</f>
        <v>-2.66</v>
      </c>
      <c r="G8" s="40">
        <f>+F8/B8</f>
        <v>0.08914209115281502</v>
      </c>
    </row>
    <row r="9" spans="1:7" ht="12.75">
      <c r="A9" s="19" t="s">
        <v>10</v>
      </c>
      <c r="B9" s="20">
        <v>1.63</v>
      </c>
      <c r="C9" s="38">
        <f>+B9/B$6</f>
        <v>0.01331264292714799</v>
      </c>
      <c r="D9" s="20">
        <v>1.511</v>
      </c>
      <c r="E9" s="38">
        <f>+D9/D$6</f>
        <v>0.011030807417141188</v>
      </c>
      <c r="F9" s="42">
        <f>+D9-B9</f>
        <v>-0.119</v>
      </c>
      <c r="G9" s="40">
        <f>+F9/B9</f>
        <v>-0.07300613496932515</v>
      </c>
    </row>
    <row r="10" spans="1:7" ht="12.75">
      <c r="A10" s="44" t="s">
        <v>26</v>
      </c>
      <c r="B10" s="62">
        <f>SUM(B6:B9)</f>
        <v>38.93</v>
      </c>
      <c r="C10" s="46">
        <f>+B10/B$6</f>
        <v>0.3179516497876511</v>
      </c>
      <c r="D10" s="59">
        <f>SUM(D6:D9)</f>
        <v>41.810999999999986</v>
      </c>
      <c r="E10" s="46">
        <f>+D10/D$6</f>
        <v>0.30523434077967576</v>
      </c>
      <c r="F10" s="47">
        <f>+D10-B10</f>
        <v>2.880999999999986</v>
      </c>
      <c r="G10" s="48">
        <f>+F10/B10</f>
        <v>0.0740046236835342</v>
      </c>
    </row>
    <row r="11" spans="1:7" ht="12.75">
      <c r="A11" s="20"/>
      <c r="B11" s="20"/>
      <c r="C11" s="20"/>
      <c r="D11" s="20"/>
      <c r="E11" s="20"/>
      <c r="F11" s="20"/>
      <c r="G11" s="20"/>
    </row>
    <row r="12" spans="1:7" ht="12.75">
      <c r="A12" s="15" t="s">
        <v>37</v>
      </c>
      <c r="B12" s="16">
        <f>+B5</f>
        <v>38807</v>
      </c>
      <c r="C12" s="24" t="s">
        <v>23</v>
      </c>
      <c r="D12" s="16">
        <f>+D5</f>
        <v>39172</v>
      </c>
      <c r="E12" s="24" t="s">
        <v>23</v>
      </c>
      <c r="F12" s="24" t="s">
        <v>18</v>
      </c>
      <c r="G12" s="17" t="s">
        <v>19</v>
      </c>
    </row>
    <row r="13" spans="1:7" ht="12.75">
      <c r="A13" s="19" t="s">
        <v>38</v>
      </c>
      <c r="B13" s="20">
        <v>359.4</v>
      </c>
      <c r="C13" s="38">
        <f>+B13/B$17</f>
        <v>0.34554369772137294</v>
      </c>
      <c r="D13" s="20">
        <v>381.5</v>
      </c>
      <c r="E13" s="38">
        <f>+D13/D$17</f>
        <v>0.35717629435446124</v>
      </c>
      <c r="F13" s="42">
        <f>+D13-B13</f>
        <v>22.100000000000023</v>
      </c>
      <c r="G13" s="40">
        <f>+F13/B13</f>
        <v>0.061491374513077415</v>
      </c>
    </row>
    <row r="14" spans="1:7" ht="12.75">
      <c r="A14" s="19" t="s">
        <v>39</v>
      </c>
      <c r="B14" s="20">
        <v>354.2</v>
      </c>
      <c r="C14" s="38">
        <f aca="true" t="shared" si="0" ref="C14:E17">+B14/B$17</f>
        <v>0.34054417844438034</v>
      </c>
      <c r="D14" s="20">
        <v>361.6</v>
      </c>
      <c r="E14" s="38">
        <f t="shared" si="0"/>
        <v>0.3385450800486846</v>
      </c>
      <c r="F14" s="42">
        <f aca="true" t="shared" si="1" ref="F14:F24">+D14-B14</f>
        <v>7.400000000000034</v>
      </c>
      <c r="G14" s="40">
        <f aca="true" t="shared" si="2" ref="G14:G24">+F14/B14</f>
        <v>0.020892151326934033</v>
      </c>
    </row>
    <row r="15" spans="1:7" ht="12.75">
      <c r="A15" s="19" t="s">
        <v>40</v>
      </c>
      <c r="B15" s="20">
        <v>222.9</v>
      </c>
      <c r="C15" s="38">
        <f t="shared" si="0"/>
        <v>0.2143063167003173</v>
      </c>
      <c r="D15" s="20">
        <v>222</v>
      </c>
      <c r="E15" s="38">
        <f t="shared" si="0"/>
        <v>0.2078457073307743</v>
      </c>
      <c r="F15" s="42">
        <f t="shared" si="1"/>
        <v>-0.9000000000000057</v>
      </c>
      <c r="G15" s="40">
        <f t="shared" si="2"/>
        <v>-0.004037685060565301</v>
      </c>
    </row>
    <row r="16" spans="1:7" ht="12.75">
      <c r="A16" s="19" t="s">
        <v>41</v>
      </c>
      <c r="B16" s="20">
        <v>103.6</v>
      </c>
      <c r="C16" s="38">
        <f t="shared" si="0"/>
        <v>0.09960580713392943</v>
      </c>
      <c r="D16" s="20">
        <v>103</v>
      </c>
      <c r="E16" s="38">
        <f t="shared" si="0"/>
        <v>0.09643291826607997</v>
      </c>
      <c r="F16" s="42">
        <f t="shared" si="1"/>
        <v>-0.5999999999999943</v>
      </c>
      <c r="G16" s="40">
        <f t="shared" si="2"/>
        <v>-0.0057915057915057366</v>
      </c>
    </row>
    <row r="17" spans="1:7" s="49" customFormat="1" ht="12.75">
      <c r="A17" s="50" t="s">
        <v>42</v>
      </c>
      <c r="B17" s="68">
        <f>SUM(B13:B16)</f>
        <v>1040.1</v>
      </c>
      <c r="C17" s="52">
        <f t="shared" si="0"/>
        <v>1</v>
      </c>
      <c r="D17" s="68">
        <f>SUM(D13:D16)</f>
        <v>1068.1</v>
      </c>
      <c r="E17" s="52">
        <f t="shared" si="0"/>
        <v>1</v>
      </c>
      <c r="F17" s="53">
        <f t="shared" si="1"/>
        <v>28</v>
      </c>
      <c r="G17" s="54">
        <f t="shared" si="2"/>
        <v>0.026920488414575523</v>
      </c>
    </row>
    <row r="18" spans="1:7" ht="12.75">
      <c r="A18" s="19" t="s">
        <v>43</v>
      </c>
      <c r="B18" s="20">
        <v>319.2</v>
      </c>
      <c r="C18" s="38">
        <f>+B18/B$24</f>
        <v>0.3069053708439898</v>
      </c>
      <c r="D18" s="20">
        <v>363.1</v>
      </c>
      <c r="E18" s="38">
        <f>+D18/D$24</f>
        <v>0.3399494429360547</v>
      </c>
      <c r="F18" s="42">
        <f t="shared" si="1"/>
        <v>43.900000000000034</v>
      </c>
      <c r="G18" s="40">
        <f t="shared" si="2"/>
        <v>0.13753132832080212</v>
      </c>
    </row>
    <row r="19" spans="1:7" ht="12.75">
      <c r="A19" s="19" t="s">
        <v>44</v>
      </c>
      <c r="B19" s="20">
        <v>141.9</v>
      </c>
      <c r="C19" s="38">
        <f aca="true" t="shared" si="3" ref="C19:E24">+B19/B$24</f>
        <v>0.13643443647481876</v>
      </c>
      <c r="D19" s="20">
        <v>138.5</v>
      </c>
      <c r="E19" s="38">
        <f t="shared" si="3"/>
        <v>0.12966950660050558</v>
      </c>
      <c r="F19" s="42">
        <f t="shared" si="1"/>
        <v>-3.4000000000000057</v>
      </c>
      <c r="G19" s="40">
        <f t="shared" si="2"/>
        <v>-0.023960535588442605</v>
      </c>
    </row>
    <row r="20" spans="1:7" ht="12.75">
      <c r="A20" s="19" t="s">
        <v>45</v>
      </c>
      <c r="B20" s="20">
        <v>89.9</v>
      </c>
      <c r="C20" s="38">
        <f t="shared" si="3"/>
        <v>0.08643732092379287</v>
      </c>
      <c r="D20" s="20">
        <v>65.8</v>
      </c>
      <c r="E20" s="38">
        <f t="shared" si="3"/>
        <v>0.06160471865930157</v>
      </c>
      <c r="F20" s="42">
        <f t="shared" si="1"/>
        <v>-24.10000000000001</v>
      </c>
      <c r="G20" s="40">
        <f t="shared" si="2"/>
        <v>-0.26807563959955516</v>
      </c>
    </row>
    <row r="21" spans="1:7" ht="12.75">
      <c r="A21" s="19" t="s">
        <v>46</v>
      </c>
      <c r="B21" s="20">
        <v>82.3</v>
      </c>
      <c r="C21" s="38">
        <f t="shared" si="3"/>
        <v>0.07913005018941215</v>
      </c>
      <c r="D21" s="20">
        <v>86.9</v>
      </c>
      <c r="E21" s="38">
        <f t="shared" si="3"/>
        <v>0.08135942327497427</v>
      </c>
      <c r="F21" s="42">
        <f t="shared" si="1"/>
        <v>4.6000000000000085</v>
      </c>
      <c r="G21" s="40">
        <f t="shared" si="2"/>
        <v>0.05589307411907665</v>
      </c>
    </row>
    <row r="22" spans="1:7" ht="12.75">
      <c r="A22" s="19" t="s">
        <v>47</v>
      </c>
      <c r="B22" s="58">
        <v>218.83</v>
      </c>
      <c r="C22" s="38">
        <f t="shared" si="3"/>
        <v>0.21040132300059614</v>
      </c>
      <c r="D22" s="20">
        <v>219.1</v>
      </c>
      <c r="E22" s="38">
        <f t="shared" si="3"/>
        <v>0.20513060574852543</v>
      </c>
      <c r="F22" s="42">
        <f t="shared" si="1"/>
        <v>0.2699999999999818</v>
      </c>
      <c r="G22" s="40">
        <f t="shared" si="2"/>
        <v>0.0012338344833888488</v>
      </c>
    </row>
    <row r="23" spans="1:7" ht="12.75">
      <c r="A23" s="19" t="s">
        <v>48</v>
      </c>
      <c r="B23" s="58">
        <v>187.93</v>
      </c>
      <c r="C23" s="38">
        <f t="shared" si="3"/>
        <v>0.18069149856739036</v>
      </c>
      <c r="D23" s="20">
        <v>194.7</v>
      </c>
      <c r="E23" s="38">
        <f t="shared" si="3"/>
        <v>0.1822863027806385</v>
      </c>
      <c r="F23" s="42">
        <f t="shared" si="1"/>
        <v>6.769999999999982</v>
      </c>
      <c r="G23" s="40">
        <f t="shared" si="2"/>
        <v>0.036024051508540315</v>
      </c>
    </row>
    <row r="24" spans="1:7" s="49" customFormat="1" ht="12.75">
      <c r="A24" s="44" t="s">
        <v>49</v>
      </c>
      <c r="B24" s="62">
        <f>SUM(B18:B23)</f>
        <v>1040.06</v>
      </c>
      <c r="C24" s="46">
        <f t="shared" si="3"/>
        <v>1</v>
      </c>
      <c r="D24" s="62">
        <f>SUM(D18:D23)</f>
        <v>1068.1</v>
      </c>
      <c r="E24" s="46">
        <f t="shared" si="3"/>
        <v>1</v>
      </c>
      <c r="F24" s="47">
        <f t="shared" si="1"/>
        <v>28.039999999999964</v>
      </c>
      <c r="G24" s="48">
        <f t="shared" si="2"/>
        <v>0.02695998307789932</v>
      </c>
    </row>
    <row r="26" spans="1:5" ht="12.75">
      <c r="A26" s="15" t="s">
        <v>28</v>
      </c>
      <c r="B26" s="16">
        <f>+B12</f>
        <v>38807</v>
      </c>
      <c r="C26" s="16">
        <f>+D12</f>
        <v>39172</v>
      </c>
      <c r="D26" s="24" t="s">
        <v>18</v>
      </c>
      <c r="E26" s="17" t="s">
        <v>19</v>
      </c>
    </row>
    <row r="27" spans="1:5" ht="12.75">
      <c r="A27" s="19" t="s">
        <v>29</v>
      </c>
      <c r="B27" s="58">
        <f>+B10</f>
        <v>38.93</v>
      </c>
      <c r="C27" s="58">
        <f>+D10</f>
        <v>41.810999999999986</v>
      </c>
      <c r="D27" s="42">
        <f>+C27-B27</f>
        <v>2.880999999999986</v>
      </c>
      <c r="E27" s="40">
        <f>+D27/B27</f>
        <v>0.0740046236835342</v>
      </c>
    </row>
    <row r="28" spans="1:5" ht="12.75">
      <c r="A28" s="19" t="s">
        <v>30</v>
      </c>
      <c r="B28" s="20">
        <f>+Idrico!B20</f>
        <v>137.2</v>
      </c>
      <c r="C28" s="20">
        <f>+Idrico!C20</f>
        <v>134.5</v>
      </c>
      <c r="D28" s="42">
        <f>+C28-B28</f>
        <v>-2.6999999999999886</v>
      </c>
      <c r="E28" s="40">
        <f>+D28/B28</f>
        <v>-0.019679300291545108</v>
      </c>
    </row>
    <row r="29" spans="1:5" ht="12.75">
      <c r="A29" s="22" t="s">
        <v>31</v>
      </c>
      <c r="B29" s="39">
        <f>+B27/B28</f>
        <v>0.28374635568513124</v>
      </c>
      <c r="C29" s="39">
        <f>+C27/C28</f>
        <v>0.3108624535315984</v>
      </c>
      <c r="D29" s="56" t="s">
        <v>88</v>
      </c>
      <c r="E29" s="2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5:G23"/>
  <sheetViews>
    <sheetView workbookViewId="0" topLeftCell="A1">
      <selection activeCell="F26" sqref="F26"/>
    </sheetView>
  </sheetViews>
  <sheetFormatPr defaultColWidth="9.140625" defaultRowHeight="12.75"/>
  <cols>
    <col min="1" max="1" width="33.00390625" style="0" customWidth="1"/>
    <col min="2" max="4" width="9.57421875" style="0" bestFit="1" customWidth="1"/>
    <col min="5" max="5" width="7.421875" style="0" bestFit="1" customWidth="1"/>
    <col min="6" max="6" width="8.8515625" style="0" bestFit="1" customWidth="1"/>
    <col min="7" max="7" width="7.421875" style="0" bestFit="1" customWidth="1"/>
  </cols>
  <sheetData>
    <row r="5" spans="1:7" ht="12.75">
      <c r="A5" s="15" t="s">
        <v>27</v>
      </c>
      <c r="B5" s="16">
        <f>+Ambiente!B5</f>
        <v>38807</v>
      </c>
      <c r="C5" s="16" t="s">
        <v>23</v>
      </c>
      <c r="D5" s="16">
        <f>+Ambiente!D5</f>
        <v>39172</v>
      </c>
      <c r="E5" s="24" t="s">
        <v>23</v>
      </c>
      <c r="F5" s="24" t="s">
        <v>18</v>
      </c>
      <c r="G5" s="18" t="s">
        <v>19</v>
      </c>
    </row>
    <row r="6" spans="1:7" ht="12.75">
      <c r="A6" s="50" t="s">
        <v>24</v>
      </c>
      <c r="B6" s="67">
        <v>44.04</v>
      </c>
      <c r="C6" s="52">
        <f>+B6/B$6</f>
        <v>1</v>
      </c>
      <c r="D6" s="51">
        <v>47.7</v>
      </c>
      <c r="E6" s="52">
        <f>+D6/D$6</f>
        <v>1</v>
      </c>
      <c r="F6" s="53">
        <f>+D6-B6</f>
        <v>3.6600000000000037</v>
      </c>
      <c r="G6" s="54">
        <f>+F6/B6</f>
        <v>0.08310626702997284</v>
      </c>
    </row>
    <row r="7" spans="1:7" ht="12.75">
      <c r="A7" s="19" t="s">
        <v>25</v>
      </c>
      <c r="B7" s="42">
        <v>-28.76</v>
      </c>
      <c r="C7" s="55">
        <f>+B7/B$6</f>
        <v>-0.6530426884650319</v>
      </c>
      <c r="D7" s="42">
        <v>-35</v>
      </c>
      <c r="E7" s="55">
        <f>+D7/D$6</f>
        <v>-0.7337526205450733</v>
      </c>
      <c r="F7" s="42">
        <f>+D7-B7</f>
        <v>-6.239999999999998</v>
      </c>
      <c r="G7" s="40">
        <f>+F7/B7</f>
        <v>0.2169680111265646</v>
      </c>
    </row>
    <row r="8" spans="1:7" ht="12.75">
      <c r="A8" s="19" t="s">
        <v>7</v>
      </c>
      <c r="B8" s="42">
        <v>-6.78</v>
      </c>
      <c r="C8" s="55">
        <f>+B8/B$6</f>
        <v>-0.1539509536784741</v>
      </c>
      <c r="D8" s="42">
        <v>-6.05</v>
      </c>
      <c r="E8" s="55">
        <f>+D8/D$6</f>
        <v>-0.12683438155136267</v>
      </c>
      <c r="F8" s="42">
        <f>+D8-B8</f>
        <v>0.7300000000000004</v>
      </c>
      <c r="G8" s="40">
        <f>+F8/B8</f>
        <v>-0.1076696165191741</v>
      </c>
    </row>
    <row r="9" spans="1:7" ht="12.75">
      <c r="A9" s="19" t="s">
        <v>10</v>
      </c>
      <c r="B9" s="60">
        <v>3.18</v>
      </c>
      <c r="C9" s="38">
        <f>+B9/B$6</f>
        <v>0.07220708446866486</v>
      </c>
      <c r="D9" s="60">
        <v>5.04</v>
      </c>
      <c r="E9" s="38">
        <f>+D9/D$6</f>
        <v>0.10566037735849056</v>
      </c>
      <c r="F9" s="42">
        <f>+D9-B9</f>
        <v>1.8599999999999999</v>
      </c>
      <c r="G9" s="40">
        <f>+F9/B9</f>
        <v>0.5849056603773585</v>
      </c>
    </row>
    <row r="10" spans="1:7" ht="12.75">
      <c r="A10" s="44" t="s">
        <v>26</v>
      </c>
      <c r="B10" s="62">
        <f>SUM(B6:B9)</f>
        <v>11.679999999999996</v>
      </c>
      <c r="C10" s="46">
        <f>+B10/B$6</f>
        <v>0.26521344232515887</v>
      </c>
      <c r="D10" s="59">
        <f>SUM(D6:D9)</f>
        <v>11.690000000000003</v>
      </c>
      <c r="E10" s="46">
        <f>+D10/D$6</f>
        <v>0.24507337526205455</v>
      </c>
      <c r="F10" s="47">
        <f>+D10-B10</f>
        <v>0.010000000000006892</v>
      </c>
      <c r="G10" s="48">
        <f>+F10/B10</f>
        <v>0.0008561643835622342</v>
      </c>
    </row>
    <row r="11" spans="1:7" ht="12.75">
      <c r="A11" s="20"/>
      <c r="B11" s="20"/>
      <c r="C11" s="20"/>
      <c r="D11" s="20"/>
      <c r="E11" s="20"/>
      <c r="F11" s="20"/>
      <c r="G11" s="20"/>
    </row>
    <row r="13" spans="1:5" ht="12.75">
      <c r="A13" s="15" t="s">
        <v>17</v>
      </c>
      <c r="B13" s="16">
        <f>+B5</f>
        <v>38807</v>
      </c>
      <c r="C13" s="16">
        <f>+D5</f>
        <v>39172</v>
      </c>
      <c r="D13" s="24" t="s">
        <v>18</v>
      </c>
      <c r="E13" s="17" t="s">
        <v>19</v>
      </c>
    </row>
    <row r="14" spans="1:5" ht="12.75">
      <c r="A14" s="19" t="s">
        <v>50</v>
      </c>
      <c r="B14" s="20"/>
      <c r="C14" s="20"/>
      <c r="D14" s="20"/>
      <c r="E14" s="21"/>
    </row>
    <row r="15" spans="1:5" ht="12.75">
      <c r="A15" s="19" t="s">
        <v>51</v>
      </c>
      <c r="B15" s="20">
        <v>225.4</v>
      </c>
      <c r="C15" s="20">
        <v>170</v>
      </c>
      <c r="D15" s="42">
        <f>+C15-B15</f>
        <v>-55.400000000000006</v>
      </c>
      <c r="E15" s="40">
        <f>+D15/B15</f>
        <v>-0.24578527062999114</v>
      </c>
    </row>
    <row r="16" spans="1:5" ht="12.75">
      <c r="A16" s="19" t="s">
        <v>52</v>
      </c>
      <c r="B16" s="20"/>
      <c r="C16" s="20"/>
      <c r="D16" s="42"/>
      <c r="E16" s="21"/>
    </row>
    <row r="17" spans="1:5" ht="12.75">
      <c r="A17" s="19" t="s">
        <v>53</v>
      </c>
      <c r="B17" s="20">
        <v>293.6</v>
      </c>
      <c r="C17" s="20">
        <v>305.7</v>
      </c>
      <c r="D17" s="42">
        <f>+C17-B17</f>
        <v>12.099999999999966</v>
      </c>
      <c r="E17" s="40">
        <f>+D17/B17</f>
        <v>0.041212534059945384</v>
      </c>
    </row>
    <row r="18" spans="1:5" ht="12.75">
      <c r="A18" s="22" t="s">
        <v>54</v>
      </c>
      <c r="B18" s="69" t="s">
        <v>90</v>
      </c>
      <c r="C18" s="23">
        <v>58</v>
      </c>
      <c r="D18" s="43"/>
      <c r="E18" s="41"/>
    </row>
    <row r="20" spans="1:5" ht="12.75">
      <c r="A20" s="15" t="s">
        <v>28</v>
      </c>
      <c r="B20" s="16">
        <f>+B5</f>
        <v>38807</v>
      </c>
      <c r="C20" s="16">
        <f>+C13</f>
        <v>39172</v>
      </c>
      <c r="D20" s="24" t="s">
        <v>18</v>
      </c>
      <c r="E20" s="17" t="s">
        <v>19</v>
      </c>
    </row>
    <row r="21" spans="1:5" ht="12.75">
      <c r="A21" s="19" t="s">
        <v>29</v>
      </c>
      <c r="B21" s="58">
        <f>+B10</f>
        <v>11.679999999999996</v>
      </c>
      <c r="C21" s="58">
        <f>+D10</f>
        <v>11.690000000000003</v>
      </c>
      <c r="D21" s="42">
        <f>+C21-B21</f>
        <v>0.010000000000006892</v>
      </c>
      <c r="E21" s="40">
        <f>+D21/B21</f>
        <v>0.0008561643835622342</v>
      </c>
    </row>
    <row r="22" spans="1:5" ht="12.75">
      <c r="A22" s="19" t="s">
        <v>30</v>
      </c>
      <c r="B22" s="20">
        <f>+Ambiente!B28</f>
        <v>137.2</v>
      </c>
      <c r="C22" s="20">
        <f>+Ambiente!C28</f>
        <v>134.5</v>
      </c>
      <c r="D22" s="42">
        <f>+C22-B22</f>
        <v>-2.6999999999999886</v>
      </c>
      <c r="E22" s="40">
        <f>+D22/B22</f>
        <v>-0.019679300291545108</v>
      </c>
    </row>
    <row r="23" spans="1:5" ht="12.75">
      <c r="A23" s="22" t="s">
        <v>31</v>
      </c>
      <c r="B23" s="39">
        <f>+B21/B22</f>
        <v>0.08513119533527695</v>
      </c>
      <c r="C23" s="39">
        <f>+C21/C22</f>
        <v>0.08691449814126397</v>
      </c>
      <c r="D23" s="56" t="s">
        <v>89</v>
      </c>
      <c r="E23" s="2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Hera</cp:lastModifiedBy>
  <dcterms:created xsi:type="dcterms:W3CDTF">2008-08-08T14:48:29Z</dcterms:created>
  <dcterms:modified xsi:type="dcterms:W3CDTF">2008-08-11T10:09:02Z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